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9240" activeTab="1"/>
  </bookViews>
  <sheets>
    <sheet name="SNF" sheetId="1" r:id="rId1"/>
    <sheet name="Comptes de Secteur" sheetId="2" r:id="rId2"/>
    <sheet name="TES" sheetId="3" r:id="rId3"/>
    <sheet name="Accélérateur d'Investissement" sheetId="4" r:id="rId4"/>
  </sheets>
  <calcPr calcId="145621"/>
</workbook>
</file>

<file path=xl/calcChain.xml><?xml version="1.0" encoding="utf-8"?>
<calcChain xmlns="http://schemas.openxmlformats.org/spreadsheetml/2006/main">
  <c r="T6" i="2" l="1"/>
  <c r="N37" i="2"/>
  <c r="N36" i="2"/>
  <c r="N28" i="2"/>
  <c r="Q19" i="2"/>
  <c r="Q18" i="2"/>
  <c r="Q14" i="2"/>
  <c r="Q12" i="2"/>
  <c r="N7" i="2"/>
  <c r="N3" i="2"/>
  <c r="Q3" i="2"/>
  <c r="N4" i="2" s="1"/>
  <c r="Q7" i="2" s="1"/>
  <c r="N8" i="2" s="1"/>
  <c r="Q11" i="2" s="1"/>
  <c r="N12" i="2" s="1"/>
  <c r="Q17" i="2" s="1"/>
  <c r="K24" i="2"/>
  <c r="N24" i="2" s="1"/>
  <c r="H17" i="2"/>
  <c r="Q20" i="2" s="1"/>
  <c r="K18" i="2"/>
  <c r="N17" i="2" s="1"/>
  <c r="K13" i="2"/>
  <c r="H8" i="2"/>
  <c r="H7" i="2"/>
  <c r="K7" i="2"/>
  <c r="H9" i="2" s="1"/>
  <c r="K12" i="2" s="1"/>
  <c r="H13" i="2" s="1"/>
  <c r="K17" i="2" s="1"/>
  <c r="H20" i="2" s="1"/>
  <c r="H4" i="2"/>
  <c r="B8" i="2"/>
  <c r="B7" i="2"/>
  <c r="B4" i="2"/>
  <c r="E7" i="2" s="1"/>
  <c r="N32" i="2" l="1"/>
  <c r="H31" i="2"/>
  <c r="N19" i="2"/>
  <c r="B9" i="2"/>
  <c r="E12" i="2" s="1"/>
  <c r="B13" i="2" s="1"/>
  <c r="E16" i="2" s="1"/>
  <c r="B18" i="2" s="1"/>
  <c r="E21" i="2" s="1"/>
  <c r="B21" i="2" s="1"/>
  <c r="E24" i="2" s="1"/>
  <c r="B26" i="2" s="1"/>
  <c r="K27" i="2"/>
  <c r="H28" i="2" s="1"/>
  <c r="K23" i="2"/>
  <c r="H23" i="2" s="1"/>
  <c r="K31" i="2" s="1"/>
  <c r="H32" i="2" s="1"/>
  <c r="K35" i="2" s="1"/>
  <c r="H37" i="2" s="1"/>
  <c r="B7" i="1"/>
  <c r="B6" i="1"/>
  <c r="B3" i="1"/>
  <c r="E6" i="1" s="1"/>
  <c r="B8" i="1" s="1"/>
  <c r="E11" i="1" s="1"/>
  <c r="B13" i="1" s="1"/>
  <c r="E16" i="1" s="1"/>
  <c r="B18" i="1" s="1"/>
  <c r="E21" i="1" s="1"/>
  <c r="B21" i="1" s="1"/>
  <c r="E24" i="1" s="1"/>
  <c r="B26" i="1" s="1"/>
  <c r="Q28" i="2" l="1"/>
  <c r="N29" i="2" s="1"/>
  <c r="Q24" i="2"/>
  <c r="N25" i="2" s="1"/>
  <c r="Q32" i="2" s="1"/>
  <c r="N33" i="2" s="1"/>
  <c r="Q36" i="2" s="1"/>
  <c r="N38" i="2" s="1"/>
</calcChain>
</file>

<file path=xl/sharedStrings.xml><?xml version="1.0" encoding="utf-8"?>
<sst xmlns="http://schemas.openxmlformats.org/spreadsheetml/2006/main" count="256" uniqueCount="65">
  <si>
    <t>P</t>
  </si>
  <si>
    <t>E</t>
  </si>
  <si>
    <t>R</t>
  </si>
  <si>
    <t>CI</t>
  </si>
  <si>
    <t>VAB</t>
  </si>
  <si>
    <t>RS</t>
  </si>
  <si>
    <t>I/P-Subv/P</t>
  </si>
  <si>
    <t>EBE</t>
  </si>
  <si>
    <t>A</t>
  </si>
  <si>
    <t>Div reçues</t>
  </si>
  <si>
    <t>Div versées</t>
  </si>
  <si>
    <t>SRP</t>
  </si>
  <si>
    <t>D</t>
  </si>
  <si>
    <t>Int versés</t>
  </si>
  <si>
    <t>TC reçus</t>
  </si>
  <si>
    <t>TC versés</t>
  </si>
  <si>
    <t>RDB</t>
  </si>
  <si>
    <t>U</t>
  </si>
  <si>
    <t>EB</t>
  </si>
  <si>
    <t>C</t>
  </si>
  <si>
    <t>FBCF</t>
  </si>
  <si>
    <t>Aide Invest</t>
  </si>
  <si>
    <t>Var Stocks</t>
  </si>
  <si>
    <t>Solde final</t>
  </si>
  <si>
    <t>CF</t>
  </si>
  <si>
    <t>SNF</t>
  </si>
  <si>
    <t>RP reçus</t>
  </si>
  <si>
    <t>RP versés</t>
  </si>
  <si>
    <t>MEN</t>
  </si>
  <si>
    <t>I/P nets</t>
  </si>
  <si>
    <t>RMB</t>
  </si>
  <si>
    <t>PS</t>
  </si>
  <si>
    <t>CS</t>
  </si>
  <si>
    <t>I/R</t>
  </si>
  <si>
    <t>TSN</t>
  </si>
  <si>
    <t>RDBA</t>
  </si>
  <si>
    <t>DCF</t>
  </si>
  <si>
    <t>U'</t>
  </si>
  <si>
    <t>CFE</t>
  </si>
  <si>
    <t>Solde Final</t>
  </si>
  <si>
    <t>APU</t>
  </si>
  <si>
    <t>I/P (nets)</t>
  </si>
  <si>
    <t>I/Pdts (nets)</t>
  </si>
  <si>
    <t>I/S</t>
  </si>
  <si>
    <t>RBD</t>
  </si>
  <si>
    <t>Aide Inv</t>
  </si>
  <si>
    <t>BF</t>
  </si>
  <si>
    <t>RDM</t>
  </si>
  <si>
    <t>X</t>
  </si>
  <si>
    <t>M</t>
  </si>
  <si>
    <t>Total</t>
  </si>
  <si>
    <t>EI</t>
  </si>
  <si>
    <t>B1</t>
  </si>
  <si>
    <t>B2</t>
  </si>
  <si>
    <t>EF</t>
  </si>
  <si>
    <t>FBC</t>
  </si>
  <si>
    <t>PIB</t>
  </si>
  <si>
    <t>VA</t>
  </si>
  <si>
    <t>Matrice des coefficients techniques :</t>
  </si>
  <si>
    <t xml:space="preserve"> </t>
  </si>
  <si>
    <t>Période</t>
  </si>
  <si>
    <t>ΔD</t>
  </si>
  <si>
    <t>ΔI1</t>
  </si>
  <si>
    <t>ΔI2</t>
  </si>
  <si>
    <t>ΔI3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</si>
</sst>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'Accélérateur d''Investissement'!$B$1</c:f>
              <c:strCache>
                <c:ptCount val="1"/>
                <c:pt idx="0">
                  <c:v>ΔD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'Accélérateur d''Investissement'!$B$2:$B$6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50</c:v>
                </c:pt>
                <c:pt idx="3">
                  <c:v>-50</c:v>
                </c:pt>
                <c:pt idx="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'Accélérateur d''Investissement'!$C$1</c:f>
              <c:strCache>
                <c:ptCount val="1"/>
                <c:pt idx="0">
                  <c:v>ΔI1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'Accélérateur d''Investissement'!$C$2:$C$6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-200</c:v>
                </c:pt>
                <c:pt idx="4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87232"/>
        <c:axId val="175570944"/>
      </c:lineChart>
      <c:catAx>
        <c:axId val="17548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5570944"/>
        <c:crosses val="autoZero"/>
        <c:auto val="1"/>
        <c:lblAlgn val="ctr"/>
        <c:lblOffset val="100"/>
        <c:noMultiLvlLbl val="0"/>
      </c:catAx>
      <c:valAx>
        <c:axId val="17557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48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'Accélérateur d''Investissement'!$B$1</c:f>
              <c:strCache>
                <c:ptCount val="1"/>
                <c:pt idx="0">
                  <c:v>ΔD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'Accélérateur d''Investissement'!$B$2:$B$6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50</c:v>
                </c:pt>
                <c:pt idx="3">
                  <c:v>-50</c:v>
                </c:pt>
                <c:pt idx="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'Accélérateur d''Investissement'!$C$1</c:f>
              <c:strCache>
                <c:ptCount val="1"/>
                <c:pt idx="0">
                  <c:v>ΔI1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'Accélérateur d''Investissement'!$C$2:$C$6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-200</c:v>
                </c:pt>
                <c:pt idx="4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'Accélérateur d''Investissement'!$D$1</c:f>
              <c:strCache>
                <c:ptCount val="1"/>
                <c:pt idx="0">
                  <c:v>ΔI2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'Accélérateur d''Investissement'!$D$2:$D$6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-100</c:v>
                </c:pt>
                <c:pt idx="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92576"/>
        <c:axId val="175594112"/>
      </c:lineChart>
      <c:catAx>
        <c:axId val="1755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594112"/>
        <c:crosses val="autoZero"/>
        <c:auto val="1"/>
        <c:lblAlgn val="ctr"/>
        <c:lblOffset val="100"/>
        <c:noMultiLvlLbl val="0"/>
      </c:catAx>
      <c:valAx>
        <c:axId val="17559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592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'Accélérateur d''Investissement'!$B$1</c:f>
              <c:strCache>
                <c:ptCount val="1"/>
                <c:pt idx="0">
                  <c:v>ΔD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'Accélérateur d''Investissement'!$B$2:$B$6</c:f>
              <c:numCache>
                <c:formatCode>General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50</c:v>
                </c:pt>
                <c:pt idx="3">
                  <c:v>-50</c:v>
                </c:pt>
                <c:pt idx="4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'Accélérateur d''Investissement'!$C$1</c:f>
              <c:strCache>
                <c:ptCount val="1"/>
                <c:pt idx="0">
                  <c:v>ΔI1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'Accélérateur d''Investissement'!$C$2:$C$6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-200</c:v>
                </c:pt>
                <c:pt idx="4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'Accélérateur d''Investissement'!$D$1</c:f>
              <c:strCache>
                <c:ptCount val="1"/>
                <c:pt idx="0">
                  <c:v>ΔI2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'Accélérateur d''Investissement'!$D$2:$D$6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-100</c:v>
                </c:pt>
                <c:pt idx="4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'Accélérateur d''Investissement'!$E$1</c:f>
              <c:strCache>
                <c:ptCount val="1"/>
                <c:pt idx="0">
                  <c:v>ΔI3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'Accélérateur d''Investissement'!$E$2:$E$6</c:f>
              <c:numCache>
                <c:formatCode>General</c:formatCode>
                <c:ptCount val="5"/>
                <c:pt idx="0">
                  <c:v>0</c:v>
                </c:pt>
                <c:pt idx="1">
                  <c:v>200</c:v>
                </c:pt>
                <c:pt idx="2">
                  <c:v>-100</c:v>
                </c:pt>
                <c:pt idx="3">
                  <c:v>-320</c:v>
                </c:pt>
                <c:pt idx="4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4960"/>
        <c:axId val="175626496"/>
      </c:lineChart>
      <c:catAx>
        <c:axId val="17562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5626496"/>
        <c:crosses val="autoZero"/>
        <c:auto val="1"/>
        <c:lblAlgn val="ctr"/>
        <c:lblOffset val="100"/>
        <c:noMultiLvlLbl val="0"/>
      </c:catAx>
      <c:valAx>
        <c:axId val="1756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62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167640</xdr:colOff>
      <xdr:row>14</xdr:row>
      <xdr:rowOff>22860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"/>
          <a:ext cx="16764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123825</xdr:rowOff>
    </xdr:from>
    <xdr:to>
      <xdr:col>6</xdr:col>
      <xdr:colOff>167640</xdr:colOff>
      <xdr:row>21</xdr:row>
      <xdr:rowOff>17145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116205</xdr:colOff>
      <xdr:row>7</xdr:row>
      <xdr:rowOff>15240</xdr:rowOff>
    </xdr:from>
    <xdr:to>
      <xdr:col>15</xdr:col>
      <xdr:colOff>116205</xdr:colOff>
      <xdr:row>21</xdr:row>
      <xdr:rowOff>91440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632460</xdr:colOff>
      <xdr:row>22</xdr:row>
      <xdr:rowOff>146685</xdr:rowOff>
    </xdr:from>
    <xdr:to>
      <xdr:col>11</xdr:col>
      <xdr:colOff>632460</xdr:colOff>
      <xdr:row>37</xdr:row>
      <xdr:rowOff>32385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2" sqref="E32"/>
    </sheetView>
  </sheetViews>
  <sheetFormatPr baseColWidth="10" defaultRowHeight="15" x14ac:dyDescent="0.25"/>
  <sheetData>
    <row r="1" spans="1:5" ht="14.45" x14ac:dyDescent="0.3">
      <c r="A1" s="1" t="s">
        <v>1</v>
      </c>
      <c r="B1" s="1"/>
      <c r="C1" s="4" t="s">
        <v>0</v>
      </c>
      <c r="D1" s="1"/>
      <c r="E1" s="6" t="s">
        <v>2</v>
      </c>
    </row>
    <row r="2" spans="1:5" ht="14.45" x14ac:dyDescent="0.3">
      <c r="A2" t="s">
        <v>3</v>
      </c>
      <c r="B2">
        <v>5000</v>
      </c>
      <c r="C2" s="5"/>
      <c r="D2" t="s">
        <v>0</v>
      </c>
      <c r="E2" s="7">
        <v>20000</v>
      </c>
    </row>
    <row r="3" spans="1:5" ht="14.45" x14ac:dyDescent="0.3">
      <c r="A3" s="1" t="s">
        <v>4</v>
      </c>
      <c r="B3" s="1">
        <f>E2-B2</f>
        <v>15000</v>
      </c>
      <c r="C3" s="5"/>
      <c r="E3" s="7"/>
    </row>
    <row r="4" spans="1:5" ht="14.45" x14ac:dyDescent="0.3">
      <c r="C4" s="5"/>
      <c r="E4" s="7"/>
    </row>
    <row r="5" spans="1:5" ht="14.45" x14ac:dyDescent="0.3">
      <c r="A5" s="1" t="s">
        <v>1</v>
      </c>
      <c r="B5" s="1"/>
      <c r="C5" s="4" t="s">
        <v>1</v>
      </c>
      <c r="D5" s="1"/>
      <c r="E5" s="6" t="s">
        <v>2</v>
      </c>
    </row>
    <row r="6" spans="1:5" ht="14.45" x14ac:dyDescent="0.3">
      <c r="A6" t="s">
        <v>5</v>
      </c>
      <c r="B6">
        <f>6000+500</f>
        <v>6500</v>
      </c>
      <c r="C6" s="5"/>
      <c r="D6" t="s">
        <v>4</v>
      </c>
      <c r="E6" s="7">
        <f>B3</f>
        <v>15000</v>
      </c>
    </row>
    <row r="7" spans="1:5" ht="14.45" x14ac:dyDescent="0.3">
      <c r="A7" t="s">
        <v>6</v>
      </c>
      <c r="B7">
        <f>3000-1600</f>
        <v>1400</v>
      </c>
      <c r="C7" s="5"/>
      <c r="E7" s="7"/>
    </row>
    <row r="8" spans="1:5" ht="14.45" x14ac:dyDescent="0.3">
      <c r="A8" s="1" t="s">
        <v>7</v>
      </c>
      <c r="B8" s="1">
        <f>E6-(B6+B7)</f>
        <v>7100</v>
      </c>
      <c r="C8" s="5"/>
      <c r="E8" s="7"/>
    </row>
    <row r="9" spans="1:5" ht="14.45" x14ac:dyDescent="0.3">
      <c r="C9" s="5"/>
      <c r="E9" s="7"/>
    </row>
    <row r="10" spans="1:5" ht="14.45" x14ac:dyDescent="0.3">
      <c r="A10" s="1" t="s">
        <v>1</v>
      </c>
      <c r="B10" s="1"/>
      <c r="C10" s="4" t="s">
        <v>8</v>
      </c>
      <c r="D10" s="1"/>
      <c r="E10" s="6" t="s">
        <v>2</v>
      </c>
    </row>
    <row r="11" spans="1:5" x14ac:dyDescent="0.25">
      <c r="A11" t="s">
        <v>10</v>
      </c>
      <c r="B11">
        <v>120</v>
      </c>
      <c r="C11" s="5"/>
      <c r="D11" t="s">
        <v>7</v>
      </c>
      <c r="E11" s="7">
        <f>B8</f>
        <v>7100</v>
      </c>
    </row>
    <row r="12" spans="1:5" x14ac:dyDescent="0.25">
      <c r="A12" s="2" t="s">
        <v>13</v>
      </c>
      <c r="B12" s="2">
        <v>80</v>
      </c>
      <c r="C12" s="5"/>
      <c r="D12" t="s">
        <v>9</v>
      </c>
      <c r="E12" s="7">
        <v>150</v>
      </c>
    </row>
    <row r="13" spans="1:5" ht="14.45" x14ac:dyDescent="0.3">
      <c r="A13" s="1" t="s">
        <v>11</v>
      </c>
      <c r="B13" s="1">
        <f>E11+E12-(B11+B12)</f>
        <v>7050</v>
      </c>
      <c r="C13" s="5"/>
      <c r="E13" s="7"/>
    </row>
    <row r="14" spans="1:5" ht="14.45" x14ac:dyDescent="0.3">
      <c r="C14" s="5"/>
      <c r="E14" s="7"/>
    </row>
    <row r="15" spans="1:5" ht="14.45" x14ac:dyDescent="0.3">
      <c r="A15" s="1" t="s">
        <v>1</v>
      </c>
      <c r="B15" s="1"/>
      <c r="C15" s="4" t="s">
        <v>12</v>
      </c>
      <c r="D15" s="1"/>
      <c r="E15" s="6" t="s">
        <v>2</v>
      </c>
    </row>
    <row r="16" spans="1:5" ht="14.45" x14ac:dyDescent="0.3">
      <c r="A16" t="s">
        <v>43</v>
      </c>
      <c r="B16">
        <v>2000</v>
      </c>
      <c r="C16" s="5"/>
      <c r="D16" t="s">
        <v>11</v>
      </c>
      <c r="E16" s="7">
        <f>B13</f>
        <v>7050</v>
      </c>
    </row>
    <row r="17" spans="1:5" x14ac:dyDescent="0.25">
      <c r="A17" s="2" t="s">
        <v>15</v>
      </c>
      <c r="B17" s="2">
        <v>170</v>
      </c>
      <c r="C17" s="5"/>
      <c r="D17" t="s">
        <v>14</v>
      </c>
      <c r="E17" s="7">
        <v>300</v>
      </c>
    </row>
    <row r="18" spans="1:5" ht="14.45" x14ac:dyDescent="0.3">
      <c r="A18" s="1" t="s">
        <v>16</v>
      </c>
      <c r="B18" s="1">
        <f>E16+E17-(B16+B17)</f>
        <v>5180</v>
      </c>
      <c r="C18" s="5"/>
      <c r="E18" s="7"/>
    </row>
    <row r="19" spans="1:5" ht="14.45" x14ac:dyDescent="0.3">
      <c r="C19" s="5"/>
      <c r="E19" s="7"/>
    </row>
    <row r="20" spans="1:5" ht="14.45" x14ac:dyDescent="0.3">
      <c r="A20" s="1" t="s">
        <v>1</v>
      </c>
      <c r="B20" s="1"/>
      <c r="C20" s="4" t="s">
        <v>17</v>
      </c>
      <c r="D20" s="1"/>
      <c r="E20" s="6" t="s">
        <v>2</v>
      </c>
    </row>
    <row r="21" spans="1:5" ht="14.45" x14ac:dyDescent="0.3">
      <c r="A21" s="1" t="s">
        <v>18</v>
      </c>
      <c r="B21" s="1">
        <f>E21</f>
        <v>5180</v>
      </c>
      <c r="C21" s="5"/>
      <c r="D21" t="s">
        <v>16</v>
      </c>
      <c r="E21" s="7">
        <f>B18</f>
        <v>5180</v>
      </c>
    </row>
    <row r="22" spans="1:5" ht="14.45" x14ac:dyDescent="0.3">
      <c r="C22" s="5"/>
      <c r="E22" s="7"/>
    </row>
    <row r="23" spans="1:5" ht="14.45" x14ac:dyDescent="0.3">
      <c r="A23" s="1" t="s">
        <v>1</v>
      </c>
      <c r="B23" s="1"/>
      <c r="C23" s="4" t="s">
        <v>19</v>
      </c>
      <c r="D23" s="1"/>
      <c r="E23" s="6" t="s">
        <v>2</v>
      </c>
    </row>
    <row r="24" spans="1:5" ht="14.45" x14ac:dyDescent="0.3">
      <c r="A24" s="2" t="s">
        <v>20</v>
      </c>
      <c r="B24">
        <v>6000</v>
      </c>
      <c r="D24" t="s">
        <v>18</v>
      </c>
      <c r="E24" s="7">
        <f>B21</f>
        <v>5180</v>
      </c>
    </row>
    <row r="25" spans="1:5" ht="14.45" x14ac:dyDescent="0.3">
      <c r="A25" s="2" t="s">
        <v>22</v>
      </c>
      <c r="B25">
        <v>10</v>
      </c>
      <c r="D25" t="s">
        <v>21</v>
      </c>
      <c r="E25" s="7">
        <v>1000</v>
      </c>
    </row>
    <row r="26" spans="1:5" ht="14.45" x14ac:dyDescent="0.3">
      <c r="A26" s="1" t="s">
        <v>23</v>
      </c>
      <c r="B26" s="1">
        <f>E24+E25-(B24+B25)</f>
        <v>170</v>
      </c>
      <c r="E26" s="7"/>
    </row>
    <row r="27" spans="1:5" ht="14.45" x14ac:dyDescent="0.3">
      <c r="A27" s="1" t="s">
        <v>24</v>
      </c>
      <c r="B27" s="1">
        <v>170</v>
      </c>
      <c r="E2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G1" workbookViewId="0">
      <selection activeCell="S8" sqref="S8"/>
    </sheetView>
  </sheetViews>
  <sheetFormatPr baseColWidth="10" defaultRowHeight="15" x14ac:dyDescent="0.25"/>
  <cols>
    <col min="3" max="3" width="11.42578125" style="5"/>
    <col min="5" max="5" width="11.42578125" style="7"/>
    <col min="9" max="9" width="11.42578125" style="5"/>
    <col min="11" max="11" width="11.42578125" style="7"/>
    <col min="19" max="19" width="11.42578125" style="9"/>
    <col min="23" max="23" width="11.42578125" style="7"/>
  </cols>
  <sheetData>
    <row r="1" spans="1:23" ht="14.45" x14ac:dyDescent="0.3">
      <c r="C1" s="8" t="s">
        <v>25</v>
      </c>
      <c r="I1" s="8" t="s">
        <v>28</v>
      </c>
      <c r="O1" s="8" t="s">
        <v>40</v>
      </c>
      <c r="Q1" s="7"/>
      <c r="U1" s="3" t="s">
        <v>47</v>
      </c>
    </row>
    <row r="2" spans="1:23" ht="14.45" x14ac:dyDescent="0.3">
      <c r="A2" s="1" t="s">
        <v>1</v>
      </c>
      <c r="B2" s="1"/>
      <c r="C2" s="4" t="s">
        <v>0</v>
      </c>
      <c r="D2" s="1"/>
      <c r="E2" s="6" t="s">
        <v>2</v>
      </c>
      <c r="G2" s="1" t="s">
        <v>1</v>
      </c>
      <c r="H2" s="1"/>
      <c r="I2" s="4" t="s">
        <v>0</v>
      </c>
      <c r="J2" s="1"/>
      <c r="K2" s="6" t="s">
        <v>2</v>
      </c>
      <c r="M2" s="1" t="s">
        <v>1</v>
      </c>
      <c r="N2" s="1"/>
      <c r="O2" s="4" t="s">
        <v>0</v>
      </c>
      <c r="P2" s="1"/>
      <c r="Q2" s="6" t="s">
        <v>2</v>
      </c>
      <c r="S2" s="9" t="s">
        <v>1</v>
      </c>
      <c r="W2" s="7" t="s">
        <v>2</v>
      </c>
    </row>
    <row r="3" spans="1:23" ht="14.45" x14ac:dyDescent="0.3">
      <c r="A3" t="s">
        <v>3</v>
      </c>
      <c r="B3">
        <v>5000</v>
      </c>
      <c r="D3" t="s">
        <v>0</v>
      </c>
      <c r="E3" s="7">
        <v>20000</v>
      </c>
      <c r="G3" t="s">
        <v>3</v>
      </c>
      <c r="H3">
        <v>1700</v>
      </c>
      <c r="J3" t="s">
        <v>0</v>
      </c>
      <c r="K3" s="7">
        <v>8000</v>
      </c>
      <c r="M3" t="s">
        <v>3</v>
      </c>
      <c r="N3">
        <f>900</f>
        <v>900</v>
      </c>
      <c r="P3" t="s">
        <v>0</v>
      </c>
      <c r="Q3">
        <f>5000</f>
        <v>5000</v>
      </c>
      <c r="S3" s="9" t="s">
        <v>48</v>
      </c>
      <c r="T3">
        <v>985</v>
      </c>
      <c r="V3" t="s">
        <v>49</v>
      </c>
      <c r="W3" s="7">
        <v>1500</v>
      </c>
    </row>
    <row r="4" spans="1:23" x14ac:dyDescent="0.25">
      <c r="A4" s="1" t="s">
        <v>4</v>
      </c>
      <c r="B4" s="1">
        <f>E3-B3</f>
        <v>15000</v>
      </c>
      <c r="G4" s="1" t="s">
        <v>4</v>
      </c>
      <c r="H4" s="1">
        <f>K3-H3</f>
        <v>6300</v>
      </c>
      <c r="M4" s="1" t="s">
        <v>4</v>
      </c>
      <c r="N4" s="1">
        <f>Q3-N3</f>
        <v>4100</v>
      </c>
      <c r="S4" s="9" t="s">
        <v>27</v>
      </c>
      <c r="T4">
        <v>80</v>
      </c>
      <c r="V4" t="s">
        <v>26</v>
      </c>
      <c r="W4" s="7">
        <v>100</v>
      </c>
    </row>
    <row r="5" spans="1:23" x14ac:dyDescent="0.25">
      <c r="S5" s="9" t="s">
        <v>15</v>
      </c>
      <c r="T5">
        <v>130</v>
      </c>
      <c r="V5" t="s">
        <v>14</v>
      </c>
      <c r="W5" s="7">
        <v>95</v>
      </c>
    </row>
    <row r="6" spans="1:23" ht="14.45" x14ac:dyDescent="0.3">
      <c r="A6" s="1" t="s">
        <v>1</v>
      </c>
      <c r="B6" s="1"/>
      <c r="C6" s="4" t="s">
        <v>1</v>
      </c>
      <c r="D6" s="1"/>
      <c r="E6" s="6" t="s">
        <v>2</v>
      </c>
      <c r="G6" s="1" t="s">
        <v>1</v>
      </c>
      <c r="H6" s="1"/>
      <c r="I6" s="4" t="s">
        <v>1</v>
      </c>
      <c r="J6" s="1"/>
      <c r="K6" s="6" t="s">
        <v>2</v>
      </c>
      <c r="M6" s="1" t="s">
        <v>1</v>
      </c>
      <c r="N6" s="1"/>
      <c r="O6" s="4" t="s">
        <v>1</v>
      </c>
      <c r="P6" s="1"/>
      <c r="Q6" s="6" t="s">
        <v>2</v>
      </c>
      <c r="S6" s="10" t="s">
        <v>39</v>
      </c>
      <c r="T6" s="1">
        <f>W3+W4+W5-(T3+T4+T5)</f>
        <v>500</v>
      </c>
    </row>
    <row r="7" spans="1:23" ht="14.45" x14ac:dyDescent="0.3">
      <c r="A7" t="s">
        <v>5</v>
      </c>
      <c r="B7">
        <f>6000+500</f>
        <v>6500</v>
      </c>
      <c r="D7" t="s">
        <v>4</v>
      </c>
      <c r="E7" s="7">
        <f>B4</f>
        <v>15000</v>
      </c>
      <c r="G7" t="s">
        <v>5</v>
      </c>
      <c r="H7">
        <f>1900+200</f>
        <v>2100</v>
      </c>
      <c r="J7" t="s">
        <v>4</v>
      </c>
      <c r="K7" s="7">
        <f>H4</f>
        <v>6300</v>
      </c>
      <c r="M7" t="s">
        <v>5</v>
      </c>
      <c r="N7">
        <f>2000+300</f>
        <v>2300</v>
      </c>
      <c r="P7" t="s">
        <v>4</v>
      </c>
      <c r="Q7">
        <f>N4</f>
        <v>4100</v>
      </c>
      <c r="S7" s="10" t="s">
        <v>24</v>
      </c>
      <c r="T7" s="1">
        <v>500</v>
      </c>
    </row>
    <row r="8" spans="1:23" ht="14.45" x14ac:dyDescent="0.3">
      <c r="A8" t="s">
        <v>29</v>
      </c>
      <c r="B8">
        <f>3000-1600</f>
        <v>1400</v>
      </c>
      <c r="G8" s="2" t="s">
        <v>29</v>
      </c>
      <c r="H8">
        <f>500</f>
        <v>500</v>
      </c>
      <c r="M8" s="1" t="s">
        <v>7</v>
      </c>
      <c r="N8" s="1">
        <f>Q7-N7</f>
        <v>1800</v>
      </c>
    </row>
    <row r="9" spans="1:23" ht="14.45" x14ac:dyDescent="0.3">
      <c r="A9" s="1" t="s">
        <v>7</v>
      </c>
      <c r="B9" s="1">
        <f>E7-(B7+B8)</f>
        <v>7100</v>
      </c>
      <c r="G9" s="1" t="s">
        <v>30</v>
      </c>
      <c r="H9" s="1">
        <f>K7-(H7+H8)</f>
        <v>3700</v>
      </c>
    </row>
    <row r="10" spans="1:23" ht="14.45" x14ac:dyDescent="0.3">
      <c r="M10" s="1" t="s">
        <v>1</v>
      </c>
      <c r="N10" s="1"/>
      <c r="O10" s="4" t="s">
        <v>8</v>
      </c>
      <c r="P10" s="1"/>
      <c r="Q10" s="6" t="s">
        <v>2</v>
      </c>
    </row>
    <row r="11" spans="1:23" x14ac:dyDescent="0.25">
      <c r="A11" s="1" t="s">
        <v>1</v>
      </c>
      <c r="B11" s="1"/>
      <c r="C11" s="4" t="s">
        <v>8</v>
      </c>
      <c r="D11" s="1"/>
      <c r="E11" s="6" t="s">
        <v>2</v>
      </c>
      <c r="G11" s="1" t="s">
        <v>1</v>
      </c>
      <c r="H11" s="1"/>
      <c r="I11" s="4" t="s">
        <v>8</v>
      </c>
      <c r="J11" s="1"/>
      <c r="K11" s="6" t="s">
        <v>2</v>
      </c>
      <c r="M11" t="s">
        <v>27</v>
      </c>
      <c r="N11">
        <v>110</v>
      </c>
      <c r="P11" t="s">
        <v>7</v>
      </c>
      <c r="Q11">
        <f>N8</f>
        <v>1800</v>
      </c>
    </row>
    <row r="12" spans="1:23" x14ac:dyDescent="0.25">
      <c r="A12" t="s">
        <v>27</v>
      </c>
      <c r="B12">
        <v>200</v>
      </c>
      <c r="D12" t="s">
        <v>7</v>
      </c>
      <c r="E12" s="7">
        <f>B9</f>
        <v>7100</v>
      </c>
      <c r="G12" t="s">
        <v>27</v>
      </c>
      <c r="H12">
        <v>100</v>
      </c>
      <c r="J12" t="s">
        <v>30</v>
      </c>
      <c r="K12" s="7">
        <f>H9</f>
        <v>3700</v>
      </c>
      <c r="M12" s="1" t="s">
        <v>11</v>
      </c>
      <c r="N12" s="1">
        <f>Q11+Q12+Q13+Q14-N11</f>
        <v>4580</v>
      </c>
      <c r="P12" t="s">
        <v>41</v>
      </c>
      <c r="Q12">
        <f>1400+500</f>
        <v>1900</v>
      </c>
    </row>
    <row r="13" spans="1:23" x14ac:dyDescent="0.25">
      <c r="A13" s="1" t="s">
        <v>11</v>
      </c>
      <c r="B13" s="1">
        <f>E12+E13-B12</f>
        <v>7050</v>
      </c>
      <c r="D13" t="s">
        <v>26</v>
      </c>
      <c r="E13" s="7">
        <v>150</v>
      </c>
      <c r="G13" s="1" t="s">
        <v>11</v>
      </c>
      <c r="H13" s="1">
        <f>K12+K13+K14-H12</f>
        <v>14650</v>
      </c>
      <c r="J13" t="s">
        <v>5</v>
      </c>
      <c r="K13" s="7">
        <f>2100+6500+2300</f>
        <v>10900</v>
      </c>
      <c r="P13" t="s">
        <v>42</v>
      </c>
      <c r="Q13">
        <v>900</v>
      </c>
    </row>
    <row r="14" spans="1:23" x14ac:dyDescent="0.25">
      <c r="J14" t="s">
        <v>26</v>
      </c>
      <c r="K14" s="7">
        <v>150</v>
      </c>
      <c r="P14" t="s">
        <v>26</v>
      </c>
      <c r="Q14">
        <f>90</f>
        <v>90</v>
      </c>
    </row>
    <row r="15" spans="1:23" ht="14.45" x14ac:dyDescent="0.3">
      <c r="A15" s="1" t="s">
        <v>1</v>
      </c>
      <c r="B15" s="1"/>
      <c r="C15" s="4" t="s">
        <v>12</v>
      </c>
      <c r="D15" s="1"/>
      <c r="E15" s="6" t="s">
        <v>2</v>
      </c>
    </row>
    <row r="16" spans="1:23" ht="14.45" x14ac:dyDescent="0.3">
      <c r="A16" t="s">
        <v>43</v>
      </c>
      <c r="B16">
        <v>2000</v>
      </c>
      <c r="D16" t="s">
        <v>11</v>
      </c>
      <c r="E16" s="7">
        <f>B13</f>
        <v>7050</v>
      </c>
      <c r="G16" s="1" t="s">
        <v>1</v>
      </c>
      <c r="H16" s="1"/>
      <c r="I16" s="4" t="s">
        <v>12</v>
      </c>
      <c r="J16" s="1"/>
      <c r="K16" s="6" t="s">
        <v>2</v>
      </c>
      <c r="M16" s="1" t="s">
        <v>1</v>
      </c>
      <c r="N16" s="1"/>
      <c r="O16" s="4" t="s">
        <v>12</v>
      </c>
      <c r="P16" s="1"/>
      <c r="Q16" s="6" t="s">
        <v>2</v>
      </c>
    </row>
    <row r="17" spans="1:17" x14ac:dyDescent="0.25">
      <c r="A17" s="2" t="s">
        <v>15</v>
      </c>
      <c r="B17" s="2">
        <v>170</v>
      </c>
      <c r="D17" t="s">
        <v>14</v>
      </c>
      <c r="E17" s="7">
        <v>300</v>
      </c>
      <c r="G17" t="s">
        <v>32</v>
      </c>
      <c r="H17">
        <f>500+200+300</f>
        <v>1000</v>
      </c>
      <c r="J17" t="s">
        <v>11</v>
      </c>
      <c r="K17" s="7">
        <f>H13</f>
        <v>14650</v>
      </c>
      <c r="M17" t="s">
        <v>31</v>
      </c>
      <c r="N17">
        <f>K18</f>
        <v>120</v>
      </c>
      <c r="P17" t="s">
        <v>11</v>
      </c>
      <c r="Q17">
        <f>N12</f>
        <v>4580</v>
      </c>
    </row>
    <row r="18" spans="1:17" x14ac:dyDescent="0.25">
      <c r="A18" s="1" t="s">
        <v>16</v>
      </c>
      <c r="B18" s="1">
        <f>E16+E17-(B16+B17)</f>
        <v>5180</v>
      </c>
      <c r="G18" t="s">
        <v>33</v>
      </c>
      <c r="H18">
        <v>400</v>
      </c>
      <c r="J18" t="s">
        <v>31</v>
      </c>
      <c r="K18" s="7">
        <f>120</f>
        <v>120</v>
      </c>
      <c r="M18" t="s">
        <v>15</v>
      </c>
      <c r="N18">
        <v>170</v>
      </c>
      <c r="P18" t="s">
        <v>43</v>
      </c>
      <c r="Q18">
        <f>B16</f>
        <v>2000</v>
      </c>
    </row>
    <row r="19" spans="1:17" x14ac:dyDescent="0.25">
      <c r="G19" t="s">
        <v>15</v>
      </c>
      <c r="H19">
        <v>180</v>
      </c>
      <c r="J19" t="s">
        <v>14</v>
      </c>
      <c r="K19" s="7">
        <v>185</v>
      </c>
      <c r="M19" s="1" t="s">
        <v>16</v>
      </c>
      <c r="N19" s="1">
        <f>Q17+Q18+Q19+Q20+Q21-(N17+N18)</f>
        <v>7760</v>
      </c>
      <c r="P19" t="s">
        <v>33</v>
      </c>
      <c r="Q19">
        <f>H18</f>
        <v>400</v>
      </c>
    </row>
    <row r="20" spans="1:17" ht="14.45" x14ac:dyDescent="0.3">
      <c r="A20" s="1" t="s">
        <v>1</v>
      </c>
      <c r="B20" s="1"/>
      <c r="C20" s="4" t="s">
        <v>17</v>
      </c>
      <c r="D20" s="1"/>
      <c r="E20" s="6" t="s">
        <v>2</v>
      </c>
      <c r="G20" s="1" t="s">
        <v>16</v>
      </c>
      <c r="H20" s="1">
        <f>K17+K18+K19-(H17+H18+H19)</f>
        <v>13375</v>
      </c>
      <c r="P20" t="s">
        <v>32</v>
      </c>
      <c r="Q20">
        <f>H17</f>
        <v>1000</v>
      </c>
    </row>
    <row r="21" spans="1:17" x14ac:dyDescent="0.25">
      <c r="A21" s="1" t="s">
        <v>18</v>
      </c>
      <c r="B21" s="1">
        <f>E21</f>
        <v>5180</v>
      </c>
      <c r="D21" t="s">
        <v>16</v>
      </c>
      <c r="E21" s="7">
        <f>B18</f>
        <v>5180</v>
      </c>
      <c r="P21" t="s">
        <v>14</v>
      </c>
      <c r="Q21">
        <v>70</v>
      </c>
    </row>
    <row r="22" spans="1:17" ht="14.45" x14ac:dyDescent="0.3">
      <c r="G22" s="1" t="s">
        <v>1</v>
      </c>
      <c r="H22" s="1"/>
      <c r="I22" s="4" t="s">
        <v>2</v>
      </c>
      <c r="J22" s="1"/>
      <c r="K22" s="6" t="s">
        <v>2</v>
      </c>
    </row>
    <row r="23" spans="1:17" ht="14.45" x14ac:dyDescent="0.3">
      <c r="A23" s="1" t="s">
        <v>1</v>
      </c>
      <c r="B23" s="1"/>
      <c r="C23" s="4" t="s">
        <v>19</v>
      </c>
      <c r="D23" s="1"/>
      <c r="E23" s="6" t="s">
        <v>2</v>
      </c>
      <c r="G23" s="1" t="s">
        <v>35</v>
      </c>
      <c r="H23" s="1">
        <f>K23+K24</f>
        <v>14375</v>
      </c>
      <c r="J23" t="s">
        <v>16</v>
      </c>
      <c r="K23" s="7">
        <f>H20</f>
        <v>13375</v>
      </c>
      <c r="M23" s="1" t="s">
        <v>1</v>
      </c>
      <c r="N23" s="1"/>
      <c r="O23" s="4" t="s">
        <v>2</v>
      </c>
      <c r="P23" s="1"/>
      <c r="Q23" s="6" t="s">
        <v>2</v>
      </c>
    </row>
    <row r="24" spans="1:17" ht="14.45" x14ac:dyDescent="0.3">
      <c r="A24" s="2" t="s">
        <v>20</v>
      </c>
      <c r="B24">
        <v>6000</v>
      </c>
      <c r="D24" t="s">
        <v>18</v>
      </c>
      <c r="E24" s="7">
        <f>B21</f>
        <v>5180</v>
      </c>
      <c r="J24" t="s">
        <v>34</v>
      </c>
      <c r="K24" s="7">
        <f>1000</f>
        <v>1000</v>
      </c>
      <c r="M24" t="s">
        <v>34</v>
      </c>
      <c r="N24">
        <f>K24</f>
        <v>1000</v>
      </c>
      <c r="P24" t="s">
        <v>16</v>
      </c>
      <c r="Q24">
        <f>N19</f>
        <v>7760</v>
      </c>
    </row>
    <row r="25" spans="1:17" ht="14.45" x14ac:dyDescent="0.3">
      <c r="A25" s="2" t="s">
        <v>22</v>
      </c>
      <c r="B25">
        <v>10</v>
      </c>
      <c r="D25" t="s">
        <v>21</v>
      </c>
      <c r="E25" s="7">
        <v>1000</v>
      </c>
      <c r="M25" s="1" t="s">
        <v>35</v>
      </c>
      <c r="N25" s="1">
        <f>Q24-N24</f>
        <v>6760</v>
      </c>
    </row>
    <row r="26" spans="1:17" ht="14.45" x14ac:dyDescent="0.3">
      <c r="A26" s="1" t="s">
        <v>23</v>
      </c>
      <c r="B26" s="1">
        <f>E24+E25-(B24+B25)</f>
        <v>170</v>
      </c>
      <c r="G26" s="1" t="s">
        <v>1</v>
      </c>
      <c r="H26" s="1"/>
      <c r="I26" s="4" t="s">
        <v>17</v>
      </c>
      <c r="J26" s="1"/>
      <c r="K26" s="6" t="s">
        <v>2</v>
      </c>
    </row>
    <row r="27" spans="1:17" ht="14.45" x14ac:dyDescent="0.3">
      <c r="A27" s="1" t="s">
        <v>24</v>
      </c>
      <c r="B27" s="1">
        <v>170</v>
      </c>
      <c r="G27" s="2" t="s">
        <v>36</v>
      </c>
      <c r="H27">
        <v>10000</v>
      </c>
      <c r="J27" t="s">
        <v>16</v>
      </c>
      <c r="K27" s="7">
        <f>H20</f>
        <v>13375</v>
      </c>
      <c r="M27" s="1" t="s">
        <v>1</v>
      </c>
      <c r="N27" s="1"/>
      <c r="O27" s="4" t="s">
        <v>17</v>
      </c>
      <c r="P27" s="1"/>
      <c r="Q27" s="6" t="s">
        <v>2</v>
      </c>
    </row>
    <row r="28" spans="1:17" ht="14.45" x14ac:dyDescent="0.3">
      <c r="G28" s="1" t="s">
        <v>18</v>
      </c>
      <c r="H28" s="1">
        <f>K27-H27</f>
        <v>3375</v>
      </c>
      <c r="M28" t="s">
        <v>36</v>
      </c>
      <c r="N28">
        <f>3800</f>
        <v>3800</v>
      </c>
      <c r="P28" t="s">
        <v>44</v>
      </c>
      <c r="Q28">
        <f>N19</f>
        <v>7760</v>
      </c>
    </row>
    <row r="29" spans="1:17" ht="14.45" x14ac:dyDescent="0.3">
      <c r="M29" s="1" t="s">
        <v>18</v>
      </c>
      <c r="N29" s="1">
        <f>Q28-N28</f>
        <v>3960</v>
      </c>
    </row>
    <row r="30" spans="1:17" ht="14.45" x14ac:dyDescent="0.3">
      <c r="G30" s="1" t="s">
        <v>1</v>
      </c>
      <c r="H30" s="1"/>
      <c r="I30" s="4" t="s">
        <v>37</v>
      </c>
      <c r="J30" s="1"/>
      <c r="K30" s="6" t="s">
        <v>2</v>
      </c>
    </row>
    <row r="31" spans="1:17" ht="14.45" x14ac:dyDescent="0.3">
      <c r="G31" t="s">
        <v>38</v>
      </c>
      <c r="H31">
        <f>H27+K24</f>
        <v>11000</v>
      </c>
      <c r="J31" t="s">
        <v>35</v>
      </c>
      <c r="K31" s="7">
        <f>H23</f>
        <v>14375</v>
      </c>
      <c r="M31" s="1" t="s">
        <v>1</v>
      </c>
      <c r="N31" s="1"/>
      <c r="O31" s="4" t="s">
        <v>37</v>
      </c>
      <c r="P31" s="1"/>
      <c r="Q31" s="6" t="s">
        <v>2</v>
      </c>
    </row>
    <row r="32" spans="1:17" ht="14.45" x14ac:dyDescent="0.3">
      <c r="G32" s="1" t="s">
        <v>18</v>
      </c>
      <c r="H32" s="1">
        <f>K31-H31</f>
        <v>3375</v>
      </c>
      <c r="M32" t="s">
        <v>38</v>
      </c>
      <c r="N32">
        <f>N28-N24</f>
        <v>2800</v>
      </c>
      <c r="P32" t="s">
        <v>35</v>
      </c>
      <c r="Q32">
        <f>N25</f>
        <v>6760</v>
      </c>
    </row>
    <row r="33" spans="7:17" ht="14.45" x14ac:dyDescent="0.3">
      <c r="M33" s="1" t="s">
        <v>18</v>
      </c>
      <c r="N33" s="1">
        <f>Q32-N32</f>
        <v>3960</v>
      </c>
    </row>
    <row r="34" spans="7:17" ht="14.45" x14ac:dyDescent="0.3">
      <c r="G34" s="1" t="s">
        <v>1</v>
      </c>
      <c r="I34" s="4" t="s">
        <v>19</v>
      </c>
      <c r="J34" s="1"/>
      <c r="K34" s="6" t="s">
        <v>2</v>
      </c>
    </row>
    <row r="35" spans="7:17" ht="14.45" x14ac:dyDescent="0.3">
      <c r="G35" t="s">
        <v>20</v>
      </c>
      <c r="H35">
        <v>3000</v>
      </c>
      <c r="J35" t="s">
        <v>18</v>
      </c>
      <c r="K35" s="7">
        <f>H32</f>
        <v>3375</v>
      </c>
      <c r="M35" s="1" t="s">
        <v>1</v>
      </c>
      <c r="N35" s="1"/>
      <c r="O35" s="4" t="s">
        <v>19</v>
      </c>
      <c r="P35" s="1"/>
      <c r="Q35" s="6" t="s">
        <v>2</v>
      </c>
    </row>
    <row r="36" spans="7:17" ht="14.45" x14ac:dyDescent="0.3">
      <c r="G36" s="2" t="s">
        <v>22</v>
      </c>
      <c r="H36">
        <v>5</v>
      </c>
      <c r="J36" t="s">
        <v>21</v>
      </c>
      <c r="K36" s="7">
        <v>800</v>
      </c>
      <c r="M36" t="s">
        <v>20</v>
      </c>
      <c r="N36">
        <f>4000</f>
        <v>4000</v>
      </c>
      <c r="P36" t="s">
        <v>18</v>
      </c>
      <c r="Q36">
        <f>N33</f>
        <v>3960</v>
      </c>
    </row>
    <row r="37" spans="7:17" ht="14.45" x14ac:dyDescent="0.3">
      <c r="G37" s="1" t="s">
        <v>39</v>
      </c>
      <c r="H37" s="1">
        <f>K35+K36-(H35+H36)</f>
        <v>1170</v>
      </c>
      <c r="M37" s="2" t="s">
        <v>45</v>
      </c>
      <c r="N37">
        <f>K36+E25</f>
        <v>1800</v>
      </c>
    </row>
    <row r="38" spans="7:17" ht="14.45" x14ac:dyDescent="0.3">
      <c r="G38" s="1" t="s">
        <v>24</v>
      </c>
      <c r="H38" s="1">
        <v>1170</v>
      </c>
      <c r="M38" s="1" t="s">
        <v>39</v>
      </c>
      <c r="N38" s="1">
        <f>Q36-(N36+N37)</f>
        <v>-1840</v>
      </c>
    </row>
    <row r="39" spans="7:17" ht="14.45" x14ac:dyDescent="0.3">
      <c r="M39" s="1" t="s">
        <v>46</v>
      </c>
      <c r="N39" s="1">
        <v>1840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G18" sqref="G18"/>
    </sheetView>
  </sheetViews>
  <sheetFormatPr baseColWidth="10" defaultRowHeight="15" x14ac:dyDescent="0.25"/>
  <sheetData>
    <row r="1" spans="1:15" x14ac:dyDescent="0.3">
      <c r="A1" t="s">
        <v>2</v>
      </c>
      <c r="B1" t="s">
        <v>0</v>
      </c>
      <c r="C1" t="s">
        <v>49</v>
      </c>
      <c r="D1" t="s">
        <v>50</v>
      </c>
      <c r="F1" t="s">
        <v>51</v>
      </c>
      <c r="G1" t="s">
        <v>52</v>
      </c>
      <c r="H1" t="s">
        <v>53</v>
      </c>
      <c r="I1" t="s">
        <v>50</v>
      </c>
      <c r="K1" t="s">
        <v>54</v>
      </c>
      <c r="L1" t="s">
        <v>36</v>
      </c>
      <c r="M1" t="s">
        <v>55</v>
      </c>
      <c r="N1" t="s">
        <v>48</v>
      </c>
      <c r="O1" t="s">
        <v>50</v>
      </c>
    </row>
    <row r="2" spans="1:15" x14ac:dyDescent="0.3">
      <c r="A2" t="s">
        <v>52</v>
      </c>
      <c r="B2">
        <v>600</v>
      </c>
      <c r="C2">
        <v>350</v>
      </c>
      <c r="D2">
        <v>950</v>
      </c>
      <c r="F2" t="s">
        <v>52</v>
      </c>
      <c r="G2">
        <v>180</v>
      </c>
      <c r="H2">
        <v>20</v>
      </c>
      <c r="I2">
        <v>200</v>
      </c>
      <c r="K2" t="s">
        <v>52</v>
      </c>
      <c r="L2">
        <v>200</v>
      </c>
      <c r="M2">
        <v>280</v>
      </c>
      <c r="N2">
        <v>150</v>
      </c>
      <c r="O2">
        <v>630</v>
      </c>
    </row>
    <row r="3" spans="1:15" x14ac:dyDescent="0.3">
      <c r="A3" t="s">
        <v>53</v>
      </c>
      <c r="B3">
        <v>400</v>
      </c>
      <c r="C3">
        <v>150</v>
      </c>
      <c r="D3">
        <v>550</v>
      </c>
      <c r="F3" t="s">
        <v>53</v>
      </c>
      <c r="G3">
        <v>80</v>
      </c>
      <c r="H3">
        <v>90</v>
      </c>
      <c r="I3">
        <v>170</v>
      </c>
      <c r="K3" t="s">
        <v>53</v>
      </c>
      <c r="L3">
        <v>330</v>
      </c>
      <c r="M3">
        <v>70</v>
      </c>
      <c r="N3">
        <v>100</v>
      </c>
      <c r="O3">
        <v>500</v>
      </c>
    </row>
    <row r="4" spans="1:15" x14ac:dyDescent="0.3">
      <c r="A4" t="s">
        <v>50</v>
      </c>
      <c r="B4">
        <v>1000</v>
      </c>
      <c r="C4">
        <v>500</v>
      </c>
      <c r="D4">
        <v>1500</v>
      </c>
      <c r="F4" t="s">
        <v>50</v>
      </c>
      <c r="G4">
        <v>260</v>
      </c>
      <c r="H4">
        <v>110</v>
      </c>
      <c r="I4">
        <v>370</v>
      </c>
      <c r="K4" t="s">
        <v>50</v>
      </c>
      <c r="L4">
        <v>530</v>
      </c>
      <c r="M4">
        <v>350</v>
      </c>
      <c r="N4">
        <v>250</v>
      </c>
      <c r="O4">
        <v>1130</v>
      </c>
    </row>
    <row r="6" spans="1:15" x14ac:dyDescent="0.3">
      <c r="F6" t="s">
        <v>0</v>
      </c>
      <c r="G6" t="s">
        <v>52</v>
      </c>
      <c r="H6" t="s">
        <v>53</v>
      </c>
      <c r="I6" t="s">
        <v>50</v>
      </c>
      <c r="L6" t="s">
        <v>56</v>
      </c>
      <c r="M6">
        <v>630</v>
      </c>
    </row>
    <row r="7" spans="1:15" x14ac:dyDescent="0.3">
      <c r="F7" t="s">
        <v>0</v>
      </c>
      <c r="G7">
        <v>600</v>
      </c>
      <c r="H7">
        <v>400</v>
      </c>
      <c r="I7">
        <v>1000</v>
      </c>
    </row>
    <row r="8" spans="1:15" x14ac:dyDescent="0.3">
      <c r="F8" t="s">
        <v>3</v>
      </c>
      <c r="G8">
        <v>260</v>
      </c>
      <c r="H8">
        <v>110</v>
      </c>
      <c r="I8">
        <v>370</v>
      </c>
    </row>
    <row r="9" spans="1:15" x14ac:dyDescent="0.3">
      <c r="F9" t="s">
        <v>57</v>
      </c>
      <c r="G9">
        <v>340</v>
      </c>
      <c r="H9">
        <v>290</v>
      </c>
      <c r="I9">
        <v>630</v>
      </c>
    </row>
    <row r="13" spans="1:15" x14ac:dyDescent="0.3">
      <c r="A13" t="s">
        <v>58</v>
      </c>
    </row>
    <row r="14" spans="1:15" x14ac:dyDescent="0.3">
      <c r="A14" t="s">
        <v>59</v>
      </c>
      <c r="B14" t="s">
        <v>52</v>
      </c>
      <c r="C14" t="s">
        <v>53</v>
      </c>
    </row>
    <row r="15" spans="1:15" x14ac:dyDescent="0.3">
      <c r="A15" t="s">
        <v>52</v>
      </c>
      <c r="B15">
        <v>0.3</v>
      </c>
      <c r="C15">
        <v>0.05</v>
      </c>
    </row>
    <row r="16" spans="1:15" x14ac:dyDescent="0.3">
      <c r="A16" t="s">
        <v>53</v>
      </c>
      <c r="B16">
        <v>0.1333</v>
      </c>
      <c r="C16">
        <v>0.22500000000000001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G4" sqref="G4"/>
    </sheetView>
  </sheetViews>
  <sheetFormatPr baseColWidth="10" defaultRowHeight="15" x14ac:dyDescent="0.25"/>
  <sheetData>
    <row r="1" spans="1:5" x14ac:dyDescent="0.25">
      <c r="A1" t="s">
        <v>60</v>
      </c>
      <c r="B1" s="11" t="s">
        <v>61</v>
      </c>
      <c r="C1" s="11" t="s">
        <v>62</v>
      </c>
      <c r="D1" t="s">
        <v>63</v>
      </c>
      <c r="E1" t="s">
        <v>64</v>
      </c>
    </row>
    <row r="2" spans="1:5" ht="14.45" x14ac:dyDescent="0.3">
      <c r="A2">
        <v>0</v>
      </c>
      <c r="B2">
        <v>0</v>
      </c>
      <c r="C2">
        <v>0</v>
      </c>
      <c r="D2">
        <v>0</v>
      </c>
      <c r="E2">
        <v>0</v>
      </c>
    </row>
    <row r="3" spans="1:5" ht="14.45" x14ac:dyDescent="0.3">
      <c r="A3">
        <v>1</v>
      </c>
      <c r="B3">
        <v>100</v>
      </c>
      <c r="C3">
        <v>200</v>
      </c>
      <c r="D3">
        <v>200</v>
      </c>
      <c r="E3">
        <v>200</v>
      </c>
    </row>
    <row r="4" spans="1:5" ht="14.45" x14ac:dyDescent="0.3">
      <c r="A4">
        <v>2</v>
      </c>
      <c r="B4">
        <v>50</v>
      </c>
      <c r="C4">
        <v>-100</v>
      </c>
      <c r="D4">
        <v>-100</v>
      </c>
      <c r="E4">
        <v>-100</v>
      </c>
    </row>
    <row r="5" spans="1:5" ht="14.45" x14ac:dyDescent="0.3">
      <c r="A5">
        <v>3</v>
      </c>
      <c r="B5">
        <v>-50</v>
      </c>
      <c r="C5">
        <v>-200</v>
      </c>
      <c r="D5">
        <v>-100</v>
      </c>
      <c r="E5">
        <v>-320</v>
      </c>
    </row>
    <row r="6" spans="1:5" ht="14.45" x14ac:dyDescent="0.3">
      <c r="A6">
        <v>4</v>
      </c>
      <c r="B6">
        <v>100</v>
      </c>
      <c r="C6">
        <v>300</v>
      </c>
      <c r="D6">
        <v>100</v>
      </c>
      <c r="E6">
        <v>420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SNF</vt:lpstr>
      <vt:lpstr>Comptes de Secteur</vt:lpstr>
      <vt:lpstr>TES</vt:lpstr>
      <vt:lpstr>Accélérateur d'Investissement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 Berthoumieu</cp:lastModifiedBy>
  <dcterms:created xsi:type="dcterms:W3CDTF">2014-08-08T15:41:28Z</dcterms:created>
  <dcterms:modified xsi:type="dcterms:W3CDTF">2014-10-15T17:56:28Z</dcterms:modified>
</cp:coreProperties>
</file>